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petty\Dropbox\_SimpliCity\_Boilerplate-Development-Docs\"/>
    </mc:Choice>
  </mc:AlternateContent>
  <bookViews>
    <workbookView xWindow="0" yWindow="0" windowWidth="33435" windowHeight="19575"/>
  </bookViews>
  <sheets>
    <sheet name="Scratch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" i="1" l="1"/>
  <c r="E37" i="1" s="1"/>
  <c r="A17" i="1"/>
  <c r="A10" i="1" l="1"/>
  <c r="E41" i="1" l="1"/>
  <c r="B24" i="1"/>
  <c r="A5" i="1"/>
  <c r="A6" i="1" s="1"/>
  <c r="E52" i="1" l="1"/>
  <c r="G52" i="1" s="1"/>
  <c r="E50" i="1"/>
  <c r="G48" i="1"/>
  <c r="G50" i="1" l="1"/>
  <c r="E54" i="1"/>
  <c r="E38" i="1"/>
  <c r="G38" i="1" s="1"/>
  <c r="G37" i="1"/>
  <c r="C32" i="1" l="1"/>
  <c r="C54" i="1"/>
  <c r="C25" i="1"/>
  <c r="G54" i="1"/>
  <c r="E40" i="1"/>
  <c r="C41" i="1" s="1"/>
  <c r="C23" i="1" l="1"/>
  <c r="C24" i="1" s="1"/>
  <c r="E32" i="1" s="1"/>
  <c r="C30" i="1" s="1"/>
  <c r="E31" i="1" s="1"/>
  <c r="G40" i="1"/>
  <c r="E43" i="1" l="1"/>
  <c r="G43" i="1" l="1"/>
  <c r="C29" i="1"/>
  <c r="E23" i="1" l="1"/>
  <c r="E25" i="1"/>
  <c r="C31" i="1"/>
  <c r="E24" i="1" s="1"/>
  <c r="E26" i="1" s="1"/>
</calcChain>
</file>

<file path=xl/sharedStrings.xml><?xml version="1.0" encoding="utf-8"?>
<sst xmlns="http://schemas.openxmlformats.org/spreadsheetml/2006/main" count="54" uniqueCount="51">
  <si>
    <t>Total Project Costs</t>
  </si>
  <si>
    <t>Indirect Construction Costs</t>
  </si>
  <si>
    <t>SF</t>
  </si>
  <si>
    <t>dimensions</t>
  </si>
  <si>
    <t>per parcel SF</t>
  </si>
  <si>
    <t>acres</t>
  </si>
  <si>
    <t>Direct Construction Costs</t>
  </si>
  <si>
    <t>Land Cost (incl. infrastructure)</t>
  </si>
  <si>
    <t>Per Unit</t>
  </si>
  <si>
    <t>Project Totals</t>
  </si>
  <si>
    <t>Project Costs</t>
  </si>
  <si>
    <t>Net Operating Income (NOI)</t>
  </si>
  <si>
    <t>Operating Expenses</t>
  </si>
  <si>
    <t>Gross Operating Income (GOI)</t>
  </si>
  <si>
    <t>Vacancy Rate</t>
  </si>
  <si>
    <t>Gross Potential Income (GPI)</t>
  </si>
  <si>
    <t>Net Operating Income</t>
  </si>
  <si>
    <t>Annual depreciation</t>
  </si>
  <si>
    <t>Leveraged Cash Flow</t>
  </si>
  <si>
    <t>Debt Service</t>
  </si>
  <si>
    <t>Loan Term</t>
  </si>
  <si>
    <t>Annual Performance</t>
  </si>
  <si>
    <t>Return on Investment</t>
  </si>
  <si>
    <t>Total</t>
  </si>
  <si>
    <t>Cash-on-Cash Return</t>
  </si>
  <si>
    <t>Equity</t>
  </si>
  <si>
    <t>Risk and Return</t>
  </si>
  <si>
    <t>Capital Sources</t>
  </si>
  <si>
    <t>Cash Flow &amp; Debt Service</t>
  </si>
  <si>
    <t>Gross Potential Income</t>
  </si>
  <si>
    <t>XX' by XX'</t>
  </si>
  <si>
    <t>Permanent Loan</t>
  </si>
  <si>
    <t>Spread on Debt</t>
  </si>
  <si>
    <t>Loan Constant</t>
  </si>
  <si>
    <t>Monthly P&amp;I</t>
  </si>
  <si>
    <t>Debt Sevice Coverage Ratio</t>
  </si>
  <si>
    <t>Quick Pro Forma</t>
  </si>
  <si>
    <t>blue means input</t>
  </si>
  <si>
    <t>Debt (LTC)</t>
  </si>
  <si>
    <t>Interest Rate</t>
  </si>
  <si>
    <t>Commercial</t>
  </si>
  <si>
    <t>Land</t>
  </si>
  <si>
    <t>Residential</t>
  </si>
  <si>
    <t>Totals</t>
  </si>
  <si>
    <t>residential units</t>
  </si>
  <si>
    <t>units / acre</t>
  </si>
  <si>
    <t>avg sf / unit</t>
  </si>
  <si>
    <t>avg monthly rent</t>
  </si>
  <si>
    <t>annual rent per commercial SF</t>
  </si>
  <si>
    <t>total SF</t>
  </si>
  <si>
    <t>gross commercial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</si>
</sst>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&quot;per SF&quot;"/>
    <numFmt numFmtId="166" formatCode="&quot;$&quot;#,##0"/>
    <numFmt numFmtId="167" formatCode="&quot;$&quot;#,##0.00"/>
    <numFmt numFmtId="168" formatCode="&quot;Estimate assumes &quot;#%&quot; of project cost = value of improvements to land&quot;"/>
    <numFmt numFmtId="169" formatCode="0%\ &quot;of GOI&quot;"/>
    <numFmt numFmtId="170" formatCode="0%\ &quot;of GPI&quot;"/>
    <numFmt numFmtId="171" formatCode="0.0%"/>
    <numFmt numFmtId="172" formatCode="0&quot; Years&quot;"/>
    <numFmt numFmtId="173" formatCode="&quot;Annual depreciation @ &quot;#.#&quot; years&quot;"/>
    <numFmt numFmtId="174" formatCode="&quot;$&quot;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Verdana"/>
    </font>
    <font>
      <b/>
      <sz val="12"/>
      <name val="Calibri"/>
    </font>
    <font>
      <sz val="12"/>
      <name val="Calibri"/>
    </font>
    <font>
      <b/>
      <sz val="14"/>
      <name val="Calibri"/>
    </font>
    <font>
      <sz val="12"/>
      <color indexed="30"/>
      <name val="Calibri"/>
    </font>
    <font>
      <i/>
      <sz val="12"/>
      <name val="Calibri"/>
    </font>
    <font>
      <sz val="12"/>
      <color indexed="8"/>
      <name val="Calibri"/>
    </font>
    <font>
      <sz val="12"/>
      <color rgb="FF0070C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2" fontId="4" fillId="0" borderId="0" xfId="1" applyNumberFormat="1" applyFont="1" applyFill="1" applyBorder="1" applyAlignment="1">
      <alignment horizontal="left" vertical="center"/>
    </xf>
    <xf numFmtId="166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9" fontId="4" fillId="0" borderId="0" xfId="3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64" fontId="4" fillId="0" borderId="0" xfId="2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9" fontId="4" fillId="0" borderId="0" xfId="3" applyFont="1" applyFill="1" applyBorder="1" applyAlignment="1"/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left"/>
    </xf>
    <xf numFmtId="9" fontId="4" fillId="0" borderId="1" xfId="0" applyNumberFormat="1" applyFont="1" applyFill="1" applyBorder="1"/>
    <xf numFmtId="164" fontId="4" fillId="0" borderId="1" xfId="2" applyNumberFormat="1" applyFont="1" applyFill="1" applyBorder="1"/>
    <xf numFmtId="10" fontId="4" fillId="0" borderId="0" xfId="0" applyNumberFormat="1" applyFont="1" applyFill="1" applyBorder="1"/>
    <xf numFmtId="10" fontId="4" fillId="0" borderId="0" xfId="3" applyNumberFormat="1" applyFont="1" applyFill="1" applyBorder="1"/>
    <xf numFmtId="172" fontId="6" fillId="0" borderId="0" xfId="0" applyNumberFormat="1" applyFont="1" applyFill="1" applyBorder="1"/>
    <xf numFmtId="9" fontId="4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164" fontId="7" fillId="0" borderId="1" xfId="2" applyNumberFormat="1" applyFont="1" applyFill="1" applyBorder="1"/>
    <xf numFmtId="174" fontId="4" fillId="0" borderId="0" xfId="0" applyNumberFormat="1" applyFont="1" applyFill="1" applyBorder="1" applyAlignment="1"/>
    <xf numFmtId="173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0" applyNumberFormat="1" applyFont="1" applyBorder="1"/>
    <xf numFmtId="37" fontId="3" fillId="0" borderId="0" xfId="0" applyNumberFormat="1" applyFont="1" applyFill="1" applyBorder="1" applyAlignment="1">
      <alignment horizontal="center"/>
    </xf>
    <xf numFmtId="170" fontId="6" fillId="0" borderId="0" xfId="3" applyNumberFormat="1" applyFont="1" applyFill="1" applyBorder="1" applyAlignment="1">
      <alignment horizontal="center"/>
    </xf>
    <xf numFmtId="164" fontId="8" fillId="0" borderId="0" xfId="2" applyNumberFormat="1" applyFont="1" applyFill="1" applyBorder="1"/>
    <xf numFmtId="164" fontId="4" fillId="0" borderId="2" xfId="2" applyNumberFormat="1" applyFont="1" applyFill="1" applyBorder="1"/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Border="1"/>
    <xf numFmtId="164" fontId="4" fillId="0" borderId="0" xfId="2" applyNumberFormat="1" applyFont="1" applyFill="1" applyBorder="1" applyAlignment="1"/>
    <xf numFmtId="164" fontId="3" fillId="0" borderId="0" xfId="2" applyNumberFormat="1" applyFont="1" applyFill="1" applyBorder="1"/>
    <xf numFmtId="164" fontId="6" fillId="0" borderId="0" xfId="2" applyNumberFormat="1" applyFont="1" applyFill="1" applyBorder="1" applyAlignment="1"/>
    <xf numFmtId="166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6" fillId="0" borderId="0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/>
    <xf numFmtId="0" fontId="4" fillId="0" borderId="0" xfId="0" applyFont="1" applyFill="1" applyBorder="1" applyAlignment="1"/>
    <xf numFmtId="165" fontId="3" fillId="0" borderId="0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/>
    <xf numFmtId="164" fontId="8" fillId="0" borderId="1" xfId="2" applyNumberFormat="1" applyFont="1" applyFill="1" applyBorder="1"/>
    <xf numFmtId="164" fontId="4" fillId="0" borderId="1" xfId="0" applyNumberFormat="1" applyFont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164" fontId="9" fillId="0" borderId="0" xfId="0" applyNumberFormat="1" applyFont="1" applyBorder="1"/>
    <xf numFmtId="169" fontId="10" fillId="0" borderId="0" xfId="3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6" fillId="0" borderId="6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2" xfId="0" applyFont="1" applyBorder="1"/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0" fontId="10" fillId="0" borderId="0" xfId="3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3" fontId="4" fillId="0" borderId="6" xfId="1" applyNumberFormat="1" applyFont="1" applyBorder="1" applyAlignment="1">
      <alignment horizontal="center"/>
    </xf>
    <xf numFmtId="166" fontId="4" fillId="0" borderId="5" xfId="2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8" workbookViewId="0">
      <selection activeCell="B15" sqref="B15"/>
    </sheetView>
  </sheetViews>
  <sheetFormatPr defaultColWidth="8.85546875" defaultRowHeight="15.75" x14ac:dyDescent="0.25"/>
  <cols>
    <col min="1" max="13" width="12.7109375" style="5" customWidth="1"/>
    <col min="14" max="16384" width="8.85546875" style="5"/>
  </cols>
  <sheetData>
    <row r="1" spans="1:7" ht="18.75" x14ac:dyDescent="0.3">
      <c r="A1" s="70" t="s">
        <v>36</v>
      </c>
      <c r="D1" s="74" t="s">
        <v>37</v>
      </c>
    </row>
    <row r="2" spans="1:7" ht="18.75" x14ac:dyDescent="0.3">
      <c r="A2" s="70"/>
      <c r="D2" s="74"/>
    </row>
    <row r="3" spans="1:7" x14ac:dyDescent="0.25">
      <c r="A3" s="98" t="s">
        <v>41</v>
      </c>
      <c r="B3" s="99"/>
      <c r="C3" s="99"/>
      <c r="D3" s="100"/>
    </row>
    <row r="4" spans="1:7" x14ac:dyDescent="0.25">
      <c r="A4" s="76">
        <v>0.33</v>
      </c>
      <c r="B4" s="84" t="s">
        <v>5</v>
      </c>
      <c r="C4" s="8"/>
      <c r="D4" s="109"/>
    </row>
    <row r="5" spans="1:7" s="83" customFormat="1" ht="16.5" customHeight="1" x14ac:dyDescent="0.25">
      <c r="A5" s="77">
        <f>A4*43560</f>
        <v>14374.800000000001</v>
      </c>
      <c r="B5" s="84" t="s">
        <v>2</v>
      </c>
      <c r="C5" s="85"/>
      <c r="D5" s="95"/>
    </row>
    <row r="6" spans="1:7" s="83" customFormat="1" ht="16.5" customHeight="1" x14ac:dyDescent="0.25">
      <c r="A6" s="78">
        <f>E48/A5</f>
        <v>3.4783092634332302</v>
      </c>
      <c r="B6" s="84" t="s">
        <v>4</v>
      </c>
      <c r="C6" s="82"/>
      <c r="D6" s="92"/>
    </row>
    <row r="7" spans="1:7" s="83" customFormat="1" ht="16.5" customHeight="1" x14ac:dyDescent="0.25">
      <c r="A7" s="79" t="s">
        <v>30</v>
      </c>
      <c r="B7" s="116" t="s">
        <v>3</v>
      </c>
      <c r="C7" s="87"/>
      <c r="D7" s="88"/>
    </row>
    <row r="8" spans="1:7" x14ac:dyDescent="0.25">
      <c r="A8" s="98" t="s">
        <v>42</v>
      </c>
      <c r="B8" s="99"/>
      <c r="C8" s="99"/>
      <c r="D8" s="100"/>
    </row>
    <row r="9" spans="1:7" x14ac:dyDescent="0.25">
      <c r="A9" s="89">
        <v>8</v>
      </c>
      <c r="B9" s="108" t="s">
        <v>44</v>
      </c>
      <c r="C9" s="8"/>
      <c r="D9" s="109"/>
    </row>
    <row r="10" spans="1:7" x14ac:dyDescent="0.25">
      <c r="A10" s="112">
        <f>A9/A4</f>
        <v>24.242424242424242</v>
      </c>
      <c r="B10" s="106" t="s">
        <v>45</v>
      </c>
      <c r="C10" s="8"/>
      <c r="D10" s="109"/>
    </row>
    <row r="11" spans="1:7" x14ac:dyDescent="0.25">
      <c r="A11" s="113">
        <v>700</v>
      </c>
      <c r="B11" s="106" t="s">
        <v>46</v>
      </c>
      <c r="C11" s="85"/>
      <c r="D11" s="94"/>
    </row>
    <row r="12" spans="1:7" x14ac:dyDescent="0.25">
      <c r="A12" s="117">
        <v>900</v>
      </c>
      <c r="B12" s="105" t="s">
        <v>47</v>
      </c>
      <c r="C12" s="90"/>
      <c r="D12" s="91"/>
    </row>
    <row r="13" spans="1:7" s="83" customFormat="1" x14ac:dyDescent="0.25">
      <c r="A13" s="98" t="s">
        <v>40</v>
      </c>
      <c r="B13" s="99"/>
      <c r="C13" s="99"/>
      <c r="D13" s="100"/>
    </row>
    <row r="14" spans="1:7" x14ac:dyDescent="0.25">
      <c r="A14" s="96">
        <v>0</v>
      </c>
      <c r="B14" s="106" t="s">
        <v>50</v>
      </c>
      <c r="C14" s="8"/>
      <c r="D14" s="93"/>
      <c r="E14" s="8"/>
      <c r="F14" s="8"/>
      <c r="G14" s="8"/>
    </row>
    <row r="15" spans="1:7" x14ac:dyDescent="0.25">
      <c r="A15" s="117">
        <v>12</v>
      </c>
      <c r="B15" s="105" t="s">
        <v>48</v>
      </c>
      <c r="C15" s="80"/>
      <c r="D15" s="97"/>
      <c r="E15" s="8"/>
      <c r="F15" s="8"/>
      <c r="G15" s="8"/>
    </row>
    <row r="16" spans="1:7" x14ac:dyDescent="0.25">
      <c r="A16" s="110" t="s">
        <v>43</v>
      </c>
      <c r="B16" s="81"/>
      <c r="C16" s="81"/>
      <c r="D16" s="111"/>
      <c r="E16" s="8"/>
      <c r="F16" s="8"/>
      <c r="G16" s="8"/>
    </row>
    <row r="17" spans="1:13" x14ac:dyDescent="0.25">
      <c r="A17" s="114">
        <f>A9*A11+A14</f>
        <v>5600</v>
      </c>
      <c r="B17" s="107" t="s">
        <v>49</v>
      </c>
      <c r="C17" s="8"/>
      <c r="D17" s="93"/>
      <c r="E17" s="8"/>
      <c r="F17" s="8"/>
      <c r="G17" s="8"/>
    </row>
    <row r="18" spans="1:13" s="102" customFormat="1" x14ac:dyDescent="0.25">
      <c r="A18" s="115">
        <f>A9*A12*12+A14*A15</f>
        <v>86400</v>
      </c>
      <c r="B18" s="104" t="s">
        <v>29</v>
      </c>
      <c r="C18" s="101"/>
      <c r="D18" s="103"/>
      <c r="E18" s="86"/>
      <c r="F18" s="86"/>
      <c r="G18" s="86"/>
    </row>
    <row r="19" spans="1:13" x14ac:dyDescent="0.25">
      <c r="D19" s="10"/>
      <c r="E19" s="10"/>
      <c r="F19" s="10"/>
      <c r="G19" s="10"/>
      <c r="H19" s="10"/>
      <c r="L19" s="8"/>
    </row>
    <row r="20" spans="1:13" ht="18.75" x14ac:dyDescent="0.3">
      <c r="A20" s="2" t="s">
        <v>28</v>
      </c>
      <c r="B20" s="12"/>
      <c r="C20" s="12"/>
      <c r="D20" s="13"/>
      <c r="E20" s="14"/>
      <c r="F20" s="15"/>
      <c r="G20" s="16"/>
      <c r="H20" s="17"/>
      <c r="I20" s="8"/>
      <c r="J20" s="8"/>
      <c r="K20" s="12"/>
      <c r="L20" s="12"/>
      <c r="M20" s="7"/>
    </row>
    <row r="21" spans="1:13" x14ac:dyDescent="0.25">
      <c r="A21" s="18"/>
      <c r="B21" s="8"/>
      <c r="C21" s="8"/>
      <c r="D21" s="18"/>
      <c r="E21" s="18"/>
      <c r="F21" s="18"/>
      <c r="G21" s="18"/>
      <c r="H21" s="7"/>
      <c r="I21" s="7"/>
      <c r="J21" s="19"/>
      <c r="K21" s="7"/>
      <c r="L21" s="7"/>
      <c r="M21" s="7"/>
    </row>
    <row r="22" spans="1:13" x14ac:dyDescent="0.25">
      <c r="A22" s="20" t="s">
        <v>27</v>
      </c>
      <c r="B22" s="1"/>
      <c r="C22" s="1"/>
      <c r="E22" s="21" t="s">
        <v>26</v>
      </c>
      <c r="F22" s="9"/>
      <c r="G22" s="9"/>
      <c r="H22" s="9"/>
      <c r="I22" s="9"/>
      <c r="K22" s="8"/>
      <c r="L22" s="1"/>
      <c r="M22" s="1"/>
    </row>
    <row r="23" spans="1:13" x14ac:dyDescent="0.25">
      <c r="A23" s="7" t="s">
        <v>25</v>
      </c>
      <c r="B23" s="22">
        <v>0.25</v>
      </c>
      <c r="C23" s="23">
        <f>C25*B23</f>
        <v>162300</v>
      </c>
      <c r="E23" s="24">
        <f>C29/(-1*C30)</f>
        <v>1.4024934844696662</v>
      </c>
      <c r="F23" s="7" t="s">
        <v>35</v>
      </c>
      <c r="G23" s="18"/>
      <c r="H23" s="18"/>
      <c r="I23" s="7"/>
      <c r="K23" s="8"/>
      <c r="L23" s="8"/>
      <c r="M23" s="18"/>
    </row>
    <row r="24" spans="1:13" x14ac:dyDescent="0.25">
      <c r="A24" s="75" t="s">
        <v>38</v>
      </c>
      <c r="B24" s="25">
        <f>1-B23</f>
        <v>0.75</v>
      </c>
      <c r="C24" s="23">
        <f>C25-C23</f>
        <v>486900</v>
      </c>
      <c r="E24" s="26">
        <f>C31/C23</f>
        <v>9.5626038626304019E-2</v>
      </c>
      <c r="F24" s="27" t="s">
        <v>24</v>
      </c>
      <c r="G24" s="18"/>
      <c r="H24" s="18"/>
      <c r="I24" s="7"/>
      <c r="K24" s="8"/>
      <c r="L24" s="8"/>
      <c r="M24" s="18"/>
    </row>
    <row r="25" spans="1:13" x14ac:dyDescent="0.25">
      <c r="A25" s="6" t="s">
        <v>23</v>
      </c>
      <c r="B25" s="28">
        <v>1</v>
      </c>
      <c r="C25" s="29">
        <f>E54</f>
        <v>649200</v>
      </c>
      <c r="E25" s="30">
        <f>C29/E54</f>
        <v>8.3302526186075171E-2</v>
      </c>
      <c r="F25" s="7" t="s">
        <v>22</v>
      </c>
      <c r="G25" s="18"/>
      <c r="H25" s="18"/>
      <c r="I25" s="7"/>
      <c r="K25" s="8"/>
      <c r="L25" s="8"/>
      <c r="M25" s="18"/>
    </row>
    <row r="26" spans="1:13" x14ac:dyDescent="0.25">
      <c r="A26" s="8"/>
      <c r="B26" s="8"/>
      <c r="C26" s="8"/>
      <c r="D26" s="8"/>
      <c r="E26" s="31">
        <f>E24-E31</f>
        <v>1.6431349920305136E-2</v>
      </c>
      <c r="F26" s="7" t="s">
        <v>32</v>
      </c>
      <c r="G26" s="18"/>
      <c r="H26" s="18"/>
      <c r="I26" s="7"/>
      <c r="K26" s="8"/>
      <c r="L26" s="8"/>
      <c r="M26" s="1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7"/>
      <c r="K27" s="8"/>
      <c r="L27" s="8"/>
      <c r="M27" s="18"/>
    </row>
    <row r="28" spans="1:13" ht="18.75" x14ac:dyDescent="0.3">
      <c r="A28" s="2" t="s">
        <v>21</v>
      </c>
      <c r="B28" s="1"/>
      <c r="C28" s="1"/>
      <c r="E28" s="71" t="s">
        <v>31</v>
      </c>
      <c r="F28" s="1"/>
      <c r="G28" s="1"/>
      <c r="H28" s="1"/>
      <c r="I28" s="1"/>
      <c r="K28" s="8"/>
      <c r="L28" s="8"/>
      <c r="M28" s="18"/>
    </row>
    <row r="29" spans="1:13" x14ac:dyDescent="0.25">
      <c r="A29" s="7" t="s">
        <v>16</v>
      </c>
      <c r="B29" s="18"/>
      <c r="C29" s="23">
        <f>E43</f>
        <v>54080</v>
      </c>
      <c r="E29" s="32">
        <v>20</v>
      </c>
      <c r="F29" s="33" t="s">
        <v>20</v>
      </c>
      <c r="G29" s="8"/>
      <c r="H29" s="8"/>
      <c r="I29" s="18"/>
      <c r="K29" s="8"/>
      <c r="L29" s="8"/>
      <c r="M29" s="18"/>
    </row>
    <row r="30" spans="1:13" x14ac:dyDescent="0.25">
      <c r="A30" s="7" t="s">
        <v>19</v>
      </c>
      <c r="B30" s="18"/>
      <c r="C30" s="23">
        <f>E32*12</f>
        <v>-38559.893930950857</v>
      </c>
      <c r="E30" s="34">
        <v>0.05</v>
      </c>
      <c r="F30" s="75" t="s">
        <v>39</v>
      </c>
      <c r="G30" s="8"/>
      <c r="H30" s="8"/>
      <c r="I30" s="18"/>
      <c r="K30" s="8"/>
      <c r="L30" s="8"/>
      <c r="M30" s="18"/>
    </row>
    <row r="31" spans="1:13" x14ac:dyDescent="0.25">
      <c r="A31" s="35" t="s">
        <v>18</v>
      </c>
      <c r="B31" s="35"/>
      <c r="C31" s="36">
        <f>C29+C30</f>
        <v>15520.106069049143</v>
      </c>
      <c r="E31" s="30">
        <f>-C30/C24</f>
        <v>7.9194688705998884E-2</v>
      </c>
      <c r="F31" s="7" t="s">
        <v>33</v>
      </c>
      <c r="G31" s="8"/>
      <c r="H31" s="8"/>
      <c r="I31" s="37"/>
      <c r="K31" s="8"/>
      <c r="L31" s="8"/>
      <c r="M31" s="18"/>
    </row>
    <row r="32" spans="1:13" x14ac:dyDescent="0.25">
      <c r="A32" s="7" t="s">
        <v>17</v>
      </c>
      <c r="B32" s="38"/>
      <c r="C32" s="23">
        <f>E54*0.75/27.5</f>
        <v>17705.454545454544</v>
      </c>
      <c r="E32" s="23">
        <f>PMT(E30/12,(E29*12),C24,0)</f>
        <v>-3213.324494245905</v>
      </c>
      <c r="F32" s="7" t="s">
        <v>34</v>
      </c>
      <c r="G32" s="8"/>
      <c r="H32" s="8"/>
      <c r="I32" s="18"/>
      <c r="K32" s="8"/>
      <c r="L32" s="8"/>
      <c r="M32" s="18"/>
    </row>
    <row r="33" spans="1:18" x14ac:dyDescent="0.25">
      <c r="A33" s="8"/>
      <c r="B33" s="8"/>
      <c r="C33" s="8"/>
      <c r="D33" s="8"/>
      <c r="E33" s="8"/>
      <c r="F33" s="18"/>
      <c r="G33" s="8"/>
      <c r="H33" s="8"/>
      <c r="I33" s="8"/>
      <c r="J33" s="8"/>
      <c r="K33" s="35"/>
      <c r="L33" s="8"/>
      <c r="M33" s="18"/>
      <c r="P33" s="8"/>
      <c r="Q33" s="8"/>
      <c r="R33" s="8"/>
    </row>
    <row r="34" spans="1:18" x14ac:dyDescent="0.25">
      <c r="A34" s="39"/>
      <c r="D34" s="18"/>
      <c r="E34" s="18"/>
      <c r="F34" s="18"/>
      <c r="G34" s="18"/>
      <c r="H34" s="18"/>
      <c r="I34" s="30"/>
      <c r="J34" s="7"/>
      <c r="K34" s="7"/>
      <c r="L34" s="18"/>
      <c r="M34" s="18"/>
      <c r="P34" s="32"/>
      <c r="Q34" s="33"/>
      <c r="R34" s="8"/>
    </row>
    <row r="35" spans="1:18" ht="18.75" x14ac:dyDescent="0.25">
      <c r="A35" s="3" t="s">
        <v>16</v>
      </c>
      <c r="B35" s="40"/>
      <c r="C35" s="40"/>
      <c r="D35" s="41"/>
      <c r="E35" s="42" t="s">
        <v>9</v>
      </c>
      <c r="F35" s="18"/>
      <c r="G35" s="42" t="s">
        <v>8</v>
      </c>
      <c r="I35" s="40"/>
      <c r="J35" s="42"/>
      <c r="K35" s="18"/>
      <c r="L35" s="18"/>
      <c r="M35" s="18"/>
      <c r="P35" s="30"/>
      <c r="Q35" s="7"/>
    </row>
    <row r="36" spans="1:18" x14ac:dyDescent="0.25">
      <c r="A36" s="43"/>
      <c r="B36" s="8"/>
      <c r="C36" s="8"/>
      <c r="D36" s="43"/>
      <c r="E36" s="43"/>
      <c r="F36" s="43"/>
      <c r="G36" s="8"/>
      <c r="I36" s="43"/>
      <c r="J36" s="8"/>
      <c r="K36" s="43"/>
      <c r="L36" s="43"/>
      <c r="M36" s="43"/>
      <c r="P36" s="23"/>
      <c r="Q36" s="7"/>
    </row>
    <row r="37" spans="1:18" x14ac:dyDescent="0.25">
      <c r="A37" s="7" t="s">
        <v>15</v>
      </c>
      <c r="B37" s="8"/>
      <c r="C37" s="8"/>
      <c r="E37" s="44">
        <f>A18</f>
        <v>86400</v>
      </c>
      <c r="F37" s="8"/>
      <c r="G37" s="45">
        <f>E37/$A$9</f>
        <v>10800</v>
      </c>
      <c r="I37" s="46"/>
      <c r="J37" s="8"/>
      <c r="K37" s="8"/>
      <c r="L37" s="8"/>
      <c r="M37" s="8"/>
    </row>
    <row r="38" spans="1:18" x14ac:dyDescent="0.25">
      <c r="A38" s="6" t="s">
        <v>14</v>
      </c>
      <c r="B38" s="8"/>
      <c r="C38" s="47">
        <v>0.05</v>
      </c>
      <c r="E38" s="48">
        <f>E37*(-C38)</f>
        <v>-4320</v>
      </c>
      <c r="G38" s="45">
        <f>E38/$A$9</f>
        <v>-540</v>
      </c>
      <c r="I38" s="8"/>
      <c r="J38" s="8"/>
      <c r="K38" s="8"/>
      <c r="L38" s="8"/>
      <c r="M38" s="8"/>
    </row>
    <row r="39" spans="1:18" x14ac:dyDescent="0.25">
      <c r="A39" s="21"/>
      <c r="B39" s="8"/>
      <c r="C39" s="8"/>
      <c r="E39" s="49"/>
      <c r="F39" s="50"/>
      <c r="G39" s="51"/>
      <c r="I39" s="8"/>
      <c r="J39" s="8"/>
      <c r="K39" s="8"/>
      <c r="L39" s="8"/>
      <c r="M39" s="8"/>
    </row>
    <row r="40" spans="1:18" x14ac:dyDescent="0.25">
      <c r="A40" s="7" t="s">
        <v>13</v>
      </c>
      <c r="B40" s="8"/>
      <c r="C40" s="8"/>
      <c r="E40" s="23">
        <f>E37+E38</f>
        <v>82080</v>
      </c>
      <c r="F40" s="8"/>
      <c r="G40" s="45">
        <f>E40/$A$9</f>
        <v>10260</v>
      </c>
      <c r="I40" s="8"/>
      <c r="J40" s="8"/>
      <c r="K40" s="8"/>
      <c r="L40" s="8"/>
      <c r="M40" s="8"/>
    </row>
    <row r="41" spans="1:18" x14ac:dyDescent="0.25">
      <c r="A41" s="6" t="s">
        <v>12</v>
      </c>
      <c r="B41" s="8"/>
      <c r="C41" s="73">
        <f>ABS(E41/E40)</f>
        <v>0.34113060428849901</v>
      </c>
      <c r="E41" s="52">
        <f>G41*A9</f>
        <v>-28000</v>
      </c>
      <c r="G41" s="72">
        <v>-3500</v>
      </c>
      <c r="I41" s="8"/>
      <c r="J41" s="8"/>
      <c r="K41" s="8"/>
      <c r="L41" s="8"/>
      <c r="M41" s="8"/>
    </row>
    <row r="42" spans="1:18" x14ac:dyDescent="0.25">
      <c r="A42" s="21"/>
      <c r="B42" s="8"/>
      <c r="C42" s="8"/>
      <c r="E42" s="49"/>
      <c r="F42" s="50"/>
      <c r="G42" s="51"/>
      <c r="I42" s="8"/>
      <c r="J42" s="8"/>
      <c r="K42" s="8"/>
      <c r="L42" s="8"/>
      <c r="M42" s="8"/>
    </row>
    <row r="43" spans="1:18" x14ac:dyDescent="0.25">
      <c r="A43" s="21" t="s">
        <v>11</v>
      </c>
      <c r="B43" s="8"/>
      <c r="C43" s="8"/>
      <c r="E43" s="53">
        <f>E40+E41</f>
        <v>54080</v>
      </c>
      <c r="F43" s="8"/>
      <c r="G43" s="45">
        <f>E43/$A$9</f>
        <v>6760</v>
      </c>
      <c r="I43" s="8"/>
      <c r="J43" s="8"/>
      <c r="K43" s="8"/>
      <c r="L43" s="8"/>
      <c r="M43" s="8"/>
    </row>
    <row r="44" spans="1:18" x14ac:dyDescent="0.25">
      <c r="A44" s="39"/>
      <c r="B44" s="8"/>
      <c r="C44" s="8"/>
      <c r="D44" s="18"/>
      <c r="E44" s="18"/>
      <c r="F44" s="18"/>
      <c r="G44" s="18"/>
      <c r="I44" s="30"/>
      <c r="J44" s="7"/>
      <c r="K44" s="7"/>
      <c r="L44" s="18"/>
      <c r="M44" s="18"/>
    </row>
    <row r="45" spans="1:18" x14ac:dyDescent="0.25">
      <c r="A45" s="39"/>
      <c r="D45" s="18"/>
      <c r="E45" s="18"/>
      <c r="F45" s="18"/>
      <c r="G45" s="18"/>
      <c r="I45" s="30"/>
      <c r="J45" s="7"/>
      <c r="K45" s="7"/>
      <c r="L45" s="18"/>
      <c r="M45" s="18"/>
    </row>
    <row r="46" spans="1:18" ht="18.75" x14ac:dyDescent="0.3">
      <c r="A46" s="4" t="s">
        <v>10</v>
      </c>
      <c r="B46" s="18"/>
      <c r="C46" s="18"/>
      <c r="D46" s="18"/>
      <c r="E46" s="42" t="s">
        <v>9</v>
      </c>
      <c r="F46" s="18"/>
      <c r="G46" s="42" t="s">
        <v>8</v>
      </c>
      <c r="I46" s="43"/>
      <c r="J46" s="18"/>
      <c r="K46" s="18"/>
      <c r="L46" s="18"/>
      <c r="M46" s="18"/>
    </row>
    <row r="47" spans="1:18" x14ac:dyDescent="0.25">
      <c r="A47" s="18"/>
      <c r="B47" s="18"/>
      <c r="C47" s="18"/>
      <c r="D47" s="18"/>
      <c r="E47" s="18"/>
      <c r="F47" s="18"/>
      <c r="G47" s="18"/>
      <c r="I47" s="18"/>
      <c r="J47" s="18"/>
      <c r="K47" s="18"/>
      <c r="L47" s="18"/>
      <c r="M47" s="18"/>
    </row>
    <row r="48" spans="1:18" x14ac:dyDescent="0.25">
      <c r="A48" s="7" t="s">
        <v>7</v>
      </c>
      <c r="B48" s="18"/>
      <c r="C48" s="18"/>
      <c r="E48" s="54">
        <v>50000</v>
      </c>
      <c r="F48" s="18"/>
      <c r="G48" s="45">
        <f>E48/$A$9</f>
        <v>6250</v>
      </c>
      <c r="K48" s="8"/>
      <c r="L48" s="8"/>
      <c r="M48" s="8"/>
    </row>
    <row r="49" spans="1:13" x14ac:dyDescent="0.25">
      <c r="A49" s="7"/>
      <c r="B49" s="18"/>
      <c r="C49" s="18"/>
      <c r="E49" s="55"/>
      <c r="F49" s="18"/>
      <c r="G49" s="56"/>
      <c r="L49" s="8"/>
      <c r="M49" s="8"/>
    </row>
    <row r="50" spans="1:13" x14ac:dyDescent="0.25">
      <c r="A50" s="7" t="s">
        <v>6</v>
      </c>
      <c r="B50" s="18"/>
      <c r="C50" s="57">
        <v>85</v>
      </c>
      <c r="E50" s="44">
        <f>C50*A17</f>
        <v>476000</v>
      </c>
      <c r="F50" s="18"/>
      <c r="G50" s="45">
        <f>E50/$A$9</f>
        <v>59500</v>
      </c>
      <c r="M50" s="8"/>
    </row>
    <row r="51" spans="1:13" x14ac:dyDescent="0.25">
      <c r="A51" s="7"/>
      <c r="B51" s="18"/>
      <c r="C51" s="18"/>
      <c r="E51" s="18"/>
      <c r="F51" s="18"/>
      <c r="G51" s="56"/>
      <c r="I51" s="18"/>
      <c r="M51" s="18"/>
    </row>
    <row r="52" spans="1:13" x14ac:dyDescent="0.25">
      <c r="A52" s="7" t="s">
        <v>1</v>
      </c>
      <c r="B52" s="18"/>
      <c r="C52" s="58">
        <v>22</v>
      </c>
      <c r="E52" s="23">
        <f>C52*A17</f>
        <v>123200</v>
      </c>
      <c r="F52" s="8"/>
      <c r="G52" s="45">
        <f>E52/$A$9</f>
        <v>15400</v>
      </c>
      <c r="I52" s="59"/>
      <c r="J52" s="59"/>
      <c r="K52" s="59"/>
      <c r="L52" s="59"/>
      <c r="M52" s="18"/>
    </row>
    <row r="53" spans="1:13" x14ac:dyDescent="0.25">
      <c r="A53" s="60"/>
      <c r="B53" s="18"/>
      <c r="C53" s="18"/>
      <c r="E53" s="23"/>
      <c r="F53" s="48"/>
      <c r="G53" s="61"/>
      <c r="I53" s="62"/>
      <c r="J53" s="62"/>
      <c r="K53" s="62"/>
      <c r="L53" s="62"/>
      <c r="M53" s="18"/>
    </row>
    <row r="54" spans="1:13" x14ac:dyDescent="0.25">
      <c r="A54" s="21" t="s">
        <v>0</v>
      </c>
      <c r="B54" s="18"/>
      <c r="C54" s="63">
        <f>E54/A17</f>
        <v>115.92857142857143</v>
      </c>
      <c r="E54" s="64">
        <f>E48+E50+E52</f>
        <v>649200</v>
      </c>
      <c r="F54" s="65"/>
      <c r="G54" s="66">
        <f>E54/$A$9</f>
        <v>81150</v>
      </c>
      <c r="M54" s="18"/>
    </row>
    <row r="55" spans="1:13" x14ac:dyDescent="0.25">
      <c r="A55" s="7"/>
      <c r="B55" s="18"/>
      <c r="C55" s="18"/>
      <c r="D55" s="67"/>
      <c r="E55" s="8"/>
      <c r="F55" s="48"/>
      <c r="G55" s="68"/>
      <c r="H55" s="18"/>
      <c r="I55" s="8"/>
      <c r="J55" s="8"/>
      <c r="K55" s="8"/>
      <c r="L55" s="8"/>
      <c r="M55" s="69"/>
    </row>
    <row r="56" spans="1:13" x14ac:dyDescent="0.25">
      <c r="A56" s="11"/>
      <c r="B56" s="8"/>
      <c r="C56" s="8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mergeCells count="4">
    <mergeCell ref="A3:D3"/>
    <mergeCell ref="A8:D8"/>
    <mergeCell ref="A13:D13"/>
    <mergeCell ref="A16:D16"/>
  </mergeCells>
  <phoneticPr fontId="2" type="noConversion"/>
  <conditionalFormatting sqref="I34 I44:I4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mpetty</dc:creator>
  <cp:lastModifiedBy>mpetty</cp:lastModifiedBy>
  <dcterms:created xsi:type="dcterms:W3CDTF">2014-10-29T20:04:24Z</dcterms:created>
  <dcterms:modified xsi:type="dcterms:W3CDTF">2015-05-21T13:31:09Z</dcterms:modified>
</cp:coreProperties>
</file>